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<sst xmlns="http://schemas.openxmlformats.org/spreadsheetml/2006/main" count="159" uniqueCount="113">
  <si>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</si>
  <si>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</si>
  <si>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</si>
  <si>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</si>
  <si>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</si>
  <si>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</si>
  <si>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</si>
  <si>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</si>
  <si>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</si>
  <si>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</si>
  <si>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</si>
  <si>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</si>
  <si>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</si>
  <si>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</si>
  <si>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</si>
  <si>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</si>
  <si>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</si>
  <si>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</si>
  <si>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</si>
  <si>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</si>
  <si>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</si>
  <si>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</si>
  <si>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</si>
  <si>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</si>
  <si>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</si>
  <si>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</si>
  <si>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</si>
  <si>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</si>
  <si>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</si>
  <si>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</si>
  <si>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</si>
  <si>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</si>
  <si>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</si>
  <si>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</si>
  <si>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</si>
  <si>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</si>
  <si>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</si>
  <si>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</si>
  <si>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</si>
  <si>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</si>
  <si>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</si>
  <si>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</si>
  <si>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</si>
  <si>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</si>
  <si>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</si>
  <si>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</si>
  <si>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</si>
  <si>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</si>
  <si>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</si>
  <si>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</si>
  <si>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</si>
  <si>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</si>
  <si>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</si>
  <si>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</si>
  <si>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</si>
  <si>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</si>
  <si>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</si>
  <si>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</si>
  <si>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</si>
  <si>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</si>
  <si>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</si>
  <si>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</si>
  <si>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</si>
  <si>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</si>
  <si>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</si>
  <si>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</si>
  <si>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</si>
  <si>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</si>
  <si>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</si>
  <si>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</si>
  <si>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</si>
  <si>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</si>
  <si>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</si>
  <si>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</si>
  <si>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</si>
  <si>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</si>
  <si>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</si>
  <si>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</si>
  <si>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</si>
  <si>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</si>
  <si>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</si>
  <si>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</si>
  <si>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</si>
  <si>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</si>
  <si>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</si>
  <si>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</si>
  <si>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</si>
  <si>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</si>
  <si>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</si>
  <si>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</si>
  <si>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</si>
  <si>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</si>
  <si>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</si>
  <si>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</si>
  <si>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</si>
  <si>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</si>
  <si>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</si>
  <si>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</si>
  <si>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</si>
  <si>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</si>
  <si>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</si>
  <si>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</si>
  <si>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</si>
  <si>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</si>
  <si>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</si>
  <si>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</si>
  <si>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</si>
  <si>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</si>
  <si>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</si>
  <si>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</si>
  <si>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</si>
  <si>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Реверсна дотація</t>
  </si>
  <si>
    <t>Аналіз використання коштів міського бюджету за 2015 рік станом на 26.01.2015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</si>
</sst>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25" borderId="10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1346.2999999999997</c:v>
                </c:pt>
                <c:pt idx="1">
                  <c:v>1204.6</c:v>
                </c:pt>
                <c:pt idx="3">
                  <c:v>141.69999999999982</c:v>
                </c:pt>
              </c:numCache>
            </c:numRef>
          </c:val>
          <c:shape val="box"/>
        </c:ser>
        <c:shape val="box"/>
        <c:axId val="22477986"/>
        <c:axId val="23778363"/>
      </c:bar3DChart>
      <c:catAx>
        <c:axId val="2247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78363"/>
        <c:crosses val="autoZero"/>
        <c:auto val="1"/>
        <c:lblOffset val="100"/>
        <c:tickLblSkip val="1"/>
        <c:noMultiLvlLbl val="0"/>
      </c:catAx>
      <c:valAx>
        <c:axId val="23778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77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4097.400000000001</c:v>
                </c:pt>
                <c:pt idx="1">
                  <c:v>2656.8</c:v>
                </c:pt>
                <c:pt idx="3">
                  <c:v>686.5</c:v>
                </c:pt>
                <c:pt idx="4">
                  <c:v>728.1999999999999</c:v>
                </c:pt>
                <c:pt idx="5">
                  <c:v>3.8</c:v>
                </c:pt>
                <c:pt idx="6">
                  <c:v>22.10000000000043</c:v>
                </c:pt>
              </c:numCache>
            </c:numRef>
          </c:val>
          <c:shape val="box"/>
        </c:ser>
        <c:shape val="box"/>
        <c:axId val="40683264"/>
        <c:axId val="59120385"/>
      </c:bar3DChart>
      <c:catAx>
        <c:axId val="40683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20385"/>
        <c:crosses val="autoZero"/>
        <c:auto val="1"/>
        <c:lblOffset val="100"/>
        <c:tickLblSkip val="1"/>
        <c:noMultiLvlLbl val="0"/>
      </c:catAx>
      <c:valAx>
        <c:axId val="59120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832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30367502"/>
        <c:axId val="59233207"/>
      </c:bar3DChart>
      <c:catAx>
        <c:axId val="30367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33207"/>
        <c:crosses val="autoZero"/>
        <c:auto val="1"/>
        <c:lblOffset val="100"/>
        <c:tickLblSkip val="1"/>
        <c:noMultiLvlLbl val="0"/>
      </c:catAx>
      <c:valAx>
        <c:axId val="59233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7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1619.8999999999999</c:v>
                </c:pt>
                <c:pt idx="1">
                  <c:v>1216.2</c:v>
                </c:pt>
                <c:pt idx="2">
                  <c:v>6.5</c:v>
                </c:pt>
                <c:pt idx="3">
                  <c:v>31.3</c:v>
                </c:pt>
                <c:pt idx="4">
                  <c:v>3.4</c:v>
                </c:pt>
                <c:pt idx="5">
                  <c:v>362.49999999999983</c:v>
                </c:pt>
              </c:numCache>
            </c:numRef>
          </c:val>
          <c:shape val="box"/>
        </c:ser>
        <c:shape val="box"/>
        <c:axId val="31834188"/>
        <c:axId val="11191261"/>
      </c:bar3DChart>
      <c:catAx>
        <c:axId val="3183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91261"/>
        <c:crosses val="autoZero"/>
        <c:auto val="1"/>
        <c:lblOffset val="100"/>
        <c:tickLblSkip val="1"/>
        <c:noMultiLvlLbl val="0"/>
      </c:catAx>
      <c:valAx>
        <c:axId val="11191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1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407.49999999999994</c:v>
                </c:pt>
                <c:pt idx="1">
                  <c:v>260.4</c:v>
                </c:pt>
                <c:pt idx="4">
                  <c:v>147.09999999999997</c:v>
                </c:pt>
              </c:numCache>
            </c:numRef>
          </c:val>
          <c:shape val="box"/>
        </c:ser>
        <c:shape val="box"/>
        <c:axId val="11268666"/>
        <c:axId val="12274931"/>
      </c:bar3DChart>
      <c:catAx>
        <c:axId val="11268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74931"/>
        <c:crosses val="autoZero"/>
        <c:auto val="1"/>
        <c:lblOffset val="100"/>
        <c:tickLblSkip val="2"/>
        <c:noMultiLvlLbl val="0"/>
      </c:catAx>
      <c:valAx>
        <c:axId val="12274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686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36.1</c:v>
                </c:pt>
                <c:pt idx="1">
                  <c:v>36.1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5356376"/>
        <c:axId val="61197433"/>
      </c:bar3DChart>
      <c:catAx>
        <c:axId val="2535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97433"/>
        <c:crosses val="autoZero"/>
        <c:auto val="1"/>
        <c:lblOffset val="100"/>
        <c:tickLblSkip val="1"/>
        <c:noMultiLvlLbl val="0"/>
      </c:catAx>
      <c:valAx>
        <c:axId val="61197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63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3487.7</c:v>
                </c:pt>
              </c:numCache>
            </c:numRef>
          </c:val>
          <c:shape val="box"/>
        </c:ser>
        <c:shape val="box"/>
        <c:axId val="57369126"/>
        <c:axId val="7601135"/>
      </c:bar3DChart>
      <c:catAx>
        <c:axId val="57369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601135"/>
        <c:crosses val="autoZero"/>
        <c:auto val="1"/>
        <c:lblOffset val="100"/>
        <c:tickLblSkip val="1"/>
        <c:noMultiLvlLbl val="0"/>
      </c:catAx>
      <c:valAx>
        <c:axId val="7601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691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4097.400000000001</c:v>
                </c:pt>
                <c:pt idx="2">
                  <c:v>1619.8999999999999</c:v>
                </c:pt>
                <c:pt idx="3">
                  <c:v>407.49999999999994</c:v>
                </c:pt>
                <c:pt idx="4">
                  <c:v>36.1</c:v>
                </c:pt>
                <c:pt idx="5">
                  <c:v>1346.2999999999997</c:v>
                </c:pt>
                <c:pt idx="6">
                  <c:v>3487.7</c:v>
                </c:pt>
              </c:numCache>
            </c:numRef>
          </c:val>
          <c:shape val="box"/>
        </c:ser>
        <c:shape val="box"/>
        <c:axId val="31705892"/>
        <c:axId val="9523413"/>
      </c:bar3DChart>
      <c:catAx>
        <c:axId val="3170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23413"/>
        <c:crosses val="autoZero"/>
        <c:auto val="1"/>
        <c:lblOffset val="100"/>
        <c:tickLblSkip val="1"/>
        <c:noMultiLvlLbl val="0"/>
      </c:catAx>
      <c:valAx>
        <c:axId val="9523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58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5589</c:v>
                </c:pt>
                <c:pt idx="1">
                  <c:v>734.6999999999999</c:v>
                </c:pt>
                <c:pt idx="2">
                  <c:v>686.5</c:v>
                </c:pt>
                <c:pt idx="3">
                  <c:v>117.5</c:v>
                </c:pt>
                <c:pt idx="4">
                  <c:v>0</c:v>
                </c:pt>
                <c:pt idx="5">
                  <c:v>4215.899999999999</c:v>
                </c:pt>
              </c:numCache>
            </c:numRef>
          </c:val>
          <c:shape val="box"/>
        </c:ser>
        <c:shape val="box"/>
        <c:axId val="56695506"/>
        <c:axId val="65952939"/>
      </c:bar3DChart>
      <c:catAx>
        <c:axId val="56695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52939"/>
        <c:crosses val="autoZero"/>
        <c:auto val="1"/>
        <c:lblOffset val="100"/>
        <c:tickLblSkip val="1"/>
        <c:noMultiLvlLbl val="0"/>
      </c:catAx>
      <c:valAx>
        <c:axId val="65952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5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1" t="s">
        <v>112</v>
      </c>
      <c r="B1" s="121"/>
      <c r="C1" s="121"/>
      <c r="D1" s="121"/>
      <c r="E1" s="121"/>
      <c r="F1" s="121"/>
      <c r="G1" s="121"/>
      <c r="H1" s="121"/>
      <c r="I1" s="121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105</v>
      </c>
      <c r="C3" s="122" t="s">
        <v>106</v>
      </c>
      <c r="D3" s="122" t="s">
        <v>29</v>
      </c>
      <c r="E3" s="122" t="s">
        <v>28</v>
      </c>
      <c r="F3" s="122" t="s">
        <v>107</v>
      </c>
      <c r="G3" s="122" t="s">
        <v>108</v>
      </c>
      <c r="H3" s="122" t="s">
        <v>109</v>
      </c>
      <c r="I3" s="122" t="s">
        <v>110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28" t="s">
        <v>34</v>
      </c>
      <c r="B6" s="52">
        <v>24434</v>
      </c>
      <c r="C6" s="53">
        <v>146604.2</v>
      </c>
      <c r="D6" s="54">
        <f>3778.8+318.6+74.4</f>
        <v>4171.8</v>
      </c>
      <c r="E6" s="3">
        <f>D6/D137*100</f>
        <v>36.42443662525211</v>
      </c>
      <c r="F6" s="3">
        <f>D6/B6*100</f>
        <v>17.07374969305067</v>
      </c>
      <c r="G6" s="3">
        <f aca="true" t="shared" si="0" ref="G6:G41">D6/C6*100</f>
        <v>2.8456210667907196</v>
      </c>
      <c r="H6" s="3">
        <f>B6-D6</f>
        <v>20262.2</v>
      </c>
      <c r="I6" s="3">
        <f aca="true" t="shared" si="1" ref="I6:I41">C6-D6</f>
        <v>142432.40000000002</v>
      </c>
    </row>
    <row r="7" spans="1:9" ht="18">
      <c r="A7" s="29" t="s">
        <v>3</v>
      </c>
      <c r="B7" s="49">
        <f>20115.1-15.4</f>
        <v>20099.699999999997</v>
      </c>
      <c r="C7" s="50">
        <f>120690.6-38.1</f>
        <v>120652.5</v>
      </c>
      <c r="D7" s="51">
        <f>2656.8</f>
        <v>2656.8</v>
      </c>
      <c r="E7" s="1">
        <f>D7/D6*100</f>
        <v>63.68474039982741</v>
      </c>
      <c r="F7" s="1">
        <f>D7/B7*100</f>
        <v>13.218107732951239</v>
      </c>
      <c r="G7" s="1">
        <f t="shared" si="0"/>
        <v>2.202026481009511</v>
      </c>
      <c r="H7" s="1">
        <f>B7-D7</f>
        <v>17442.899999999998</v>
      </c>
      <c r="I7" s="1">
        <f t="shared" si="1"/>
        <v>117995.7</v>
      </c>
    </row>
    <row r="8" spans="1:9" ht="18">
      <c r="A8" s="29" t="s">
        <v>2</v>
      </c>
      <c r="B8" s="49">
        <v>0</v>
      </c>
      <c r="C8" s="50">
        <f>6.2-2</f>
        <v>4.2</v>
      </c>
      <c r="D8" s="51"/>
      <c r="E8" s="12">
        <f>D8/D6*100</f>
        <v>0</v>
      </c>
      <c r="F8" s="118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4.2</v>
      </c>
    </row>
    <row r="9" spans="1:9" ht="18">
      <c r="A9" s="29" t="s">
        <v>1</v>
      </c>
      <c r="B9" s="49">
        <v>1533.1</v>
      </c>
      <c r="C9" s="50">
        <v>10417.9</v>
      </c>
      <c r="D9" s="55">
        <f>391.1+295.4+72.7</f>
        <v>759.2</v>
      </c>
      <c r="E9" s="1">
        <f>D9/D6*100</f>
        <v>18.198379596337315</v>
      </c>
      <c r="F9" s="1">
        <f aca="true" t="shared" si="3" ref="F9:F39">D9/B9*100</f>
        <v>49.52057921857674</v>
      </c>
      <c r="G9" s="1">
        <f t="shared" si="0"/>
        <v>7.287457165071657</v>
      </c>
      <c r="H9" s="1">
        <f t="shared" si="2"/>
        <v>773.8999999999999</v>
      </c>
      <c r="I9" s="1">
        <f t="shared" si="1"/>
        <v>9658.699999999999</v>
      </c>
    </row>
    <row r="10" spans="1:9" ht="18">
      <c r="A10" s="29" t="s">
        <v>0</v>
      </c>
      <c r="B10" s="49">
        <f>2731.4+15.4</f>
        <v>2746.8</v>
      </c>
      <c r="C10" s="50">
        <f>14766.4+34.5</f>
        <v>14800.9</v>
      </c>
      <c r="D10" s="56">
        <f>710.3+17.9</f>
        <v>728.1999999999999</v>
      </c>
      <c r="E10" s="1">
        <f>D10/D6*100</f>
        <v>17.45529507646579</v>
      </c>
      <c r="F10" s="1">
        <f t="shared" si="3"/>
        <v>26.510848987913207</v>
      </c>
      <c r="G10" s="1">
        <f t="shared" si="0"/>
        <v>4.919971082839557</v>
      </c>
      <c r="H10" s="1">
        <f t="shared" si="2"/>
        <v>2018.6000000000004</v>
      </c>
      <c r="I10" s="1">
        <f t="shared" si="1"/>
        <v>14072.699999999999</v>
      </c>
    </row>
    <row r="11" spans="1:9" ht="18">
      <c r="A11" s="29" t="s">
        <v>15</v>
      </c>
      <c r="B11" s="49">
        <v>4</v>
      </c>
      <c r="C11" s="50">
        <f>230.6+3.6</f>
        <v>234.2</v>
      </c>
      <c r="D11" s="51">
        <f>3.8</f>
        <v>3.8</v>
      </c>
      <c r="E11" s="1">
        <f>D11/D6*100</f>
        <v>0.09108777985521836</v>
      </c>
      <c r="F11" s="1">
        <f t="shared" si="3"/>
        <v>95</v>
      </c>
      <c r="G11" s="1">
        <f t="shared" si="0"/>
        <v>1.6225448334756618</v>
      </c>
      <c r="H11" s="1">
        <f t="shared" si="2"/>
        <v>0.20000000000000018</v>
      </c>
      <c r="I11" s="1">
        <f t="shared" si="1"/>
        <v>230.39999999999998</v>
      </c>
    </row>
    <row r="12" spans="1:9" ht="18.75" thickBot="1">
      <c r="A12" s="29" t="s">
        <v>35</v>
      </c>
      <c r="B12" s="50">
        <f>B6-B7-B8-B9-B10-B11</f>
        <v>50.40000000000282</v>
      </c>
      <c r="C12" s="50">
        <f>C6-C7-C8-C9-C10-C11</f>
        <v>494.50000000001165</v>
      </c>
      <c r="D12" s="50">
        <f>D6-D7-D8-D9-D10-D11</f>
        <v>23.800000000000022</v>
      </c>
      <c r="E12" s="1">
        <f>D12/D6*100</f>
        <v>0.5704971475142628</v>
      </c>
      <c r="F12" s="1">
        <f t="shared" si="3"/>
        <v>47.22222222221962</v>
      </c>
      <c r="G12" s="1">
        <f t="shared" si="0"/>
        <v>4.8129423660261805</v>
      </c>
      <c r="H12" s="1">
        <f t="shared" si="2"/>
        <v>26.600000000002797</v>
      </c>
      <c r="I12" s="1">
        <f t="shared" si="1"/>
        <v>470.70000000001164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>
        <f>D17/D137*100</f>
        <v>0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19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19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19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19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19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19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>
        <f>1251.6+285.2+60+12.3+10.8</f>
        <v>1619.8999999999999</v>
      </c>
      <c r="E31" s="3">
        <f>D31/D137*100</f>
        <v>14.14352195437123</v>
      </c>
      <c r="F31" s="3">
        <f>D31/B31*100</f>
        <v>52.534457596886654</v>
      </c>
      <c r="G31" s="3">
        <f t="shared" si="0"/>
        <v>8.755695607288215</v>
      </c>
      <c r="H31" s="3">
        <f t="shared" si="2"/>
        <v>1463.6000000000001</v>
      </c>
      <c r="I31" s="3">
        <f t="shared" si="1"/>
        <v>16881.199999999997</v>
      </c>
    </row>
    <row r="32" spans="1:9" ht="18">
      <c r="A32" s="29" t="s">
        <v>3</v>
      </c>
      <c r="B32" s="49">
        <v>2301.1</v>
      </c>
      <c r="C32" s="50">
        <v>13995.2</v>
      </c>
      <c r="D32" s="51">
        <f>1216.2</f>
        <v>1216.2</v>
      </c>
      <c r="E32" s="1">
        <f>D32/D31*100</f>
        <v>75.07870856225694</v>
      </c>
      <c r="F32" s="1">
        <f t="shared" si="3"/>
        <v>52.852983355786364</v>
      </c>
      <c r="G32" s="1">
        <f t="shared" si="0"/>
        <v>8.690122327655196</v>
      </c>
      <c r="H32" s="1">
        <f t="shared" si="2"/>
        <v>1084.8999999999999</v>
      </c>
      <c r="I32" s="1">
        <f t="shared" si="1"/>
        <v>12779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>
        <f>6.5</f>
        <v>6.5</v>
      </c>
      <c r="E34" s="1">
        <f>D34/D31*100</f>
        <v>0.4012593369961109</v>
      </c>
      <c r="F34" s="1">
        <f t="shared" si="3"/>
        <v>3.17227916056613</v>
      </c>
      <c r="G34" s="1">
        <f t="shared" si="0"/>
        <v>0.6318040435458787</v>
      </c>
      <c r="H34" s="1">
        <f t="shared" si="2"/>
        <v>198.4</v>
      </c>
      <c r="I34" s="1">
        <f t="shared" si="1"/>
        <v>1022.3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>
        <f>19+12.3</f>
        <v>31.3</v>
      </c>
      <c r="E35" s="19">
        <f>D35/D31*100</f>
        <v>1.9322180381505034</v>
      </c>
      <c r="F35" s="19">
        <f t="shared" si="3"/>
        <v>85.98901098901099</v>
      </c>
      <c r="G35" s="19">
        <f t="shared" si="0"/>
        <v>14.351215038972947</v>
      </c>
      <c r="H35" s="19">
        <f t="shared" si="2"/>
        <v>5.099999999999998</v>
      </c>
      <c r="I35" s="19">
        <f t="shared" si="1"/>
        <v>186.79999999999998</v>
      </c>
    </row>
    <row r="36" spans="1:9" ht="18">
      <c r="A36" s="29" t="s">
        <v>15</v>
      </c>
      <c r="B36" s="49">
        <v>3.4</v>
      </c>
      <c r="C36" s="50">
        <v>17</v>
      </c>
      <c r="D36" s="50">
        <f>3.4</f>
        <v>3.4</v>
      </c>
      <c r="E36" s="1">
        <f>D36/D31*100</f>
        <v>0.20988949935181184</v>
      </c>
      <c r="F36" s="1">
        <f t="shared" si="3"/>
        <v>100</v>
      </c>
      <c r="G36" s="1">
        <f t="shared" si="0"/>
        <v>20</v>
      </c>
      <c r="H36" s="1">
        <f t="shared" si="2"/>
        <v>0</v>
      </c>
      <c r="I36" s="1">
        <f t="shared" si="1"/>
        <v>13.6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362.49999999999983</v>
      </c>
      <c r="E37" s="1">
        <f>D37/D31*100</f>
        <v>22.377924563244637</v>
      </c>
      <c r="F37" s="1">
        <f t="shared" si="3"/>
        <v>67.41677515343123</v>
      </c>
      <c r="G37" s="1">
        <f t="shared" si="0"/>
        <v>11.18136952498458</v>
      </c>
      <c r="H37" s="1">
        <f>B37-D37</f>
        <v>175.20000000000033</v>
      </c>
      <c r="I37" s="1">
        <f t="shared" si="1"/>
        <v>2879.4999999999977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>
        <f>17.7</f>
        <v>17.7</v>
      </c>
      <c r="E41" s="3">
        <f>D41/D137*100</f>
        <v>0.154540612749164</v>
      </c>
      <c r="F41" s="3">
        <f>D41/B41*100</f>
        <v>31.272084805653712</v>
      </c>
      <c r="G41" s="3">
        <f t="shared" si="0"/>
        <v>5.210479835148661</v>
      </c>
      <c r="H41" s="3">
        <f t="shared" si="2"/>
        <v>38.900000000000006</v>
      </c>
      <c r="I41" s="3">
        <f t="shared" si="1"/>
        <v>322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>
        <f>193</f>
        <v>193</v>
      </c>
      <c r="E43" s="3">
        <f>D43/D137*100</f>
        <v>1.6851038565304324</v>
      </c>
      <c r="F43" s="3">
        <f>D43/B43*100</f>
        <v>37.93238993710692</v>
      </c>
      <c r="G43" s="3">
        <f aca="true" t="shared" si="4" ref="G43:G73">D43/C43*100</f>
        <v>6.32247919806067</v>
      </c>
      <c r="H43" s="3">
        <f>B43-D43</f>
        <v>315.8</v>
      </c>
      <c r="I43" s="3">
        <f aca="true" t="shared" si="5" ref="I43:I74">C43-D43</f>
        <v>2859.6</v>
      </c>
    </row>
    <row r="44" spans="1:9" ht="18">
      <c r="A44" s="29" t="s">
        <v>3</v>
      </c>
      <c r="B44" s="49">
        <v>435.4</v>
      </c>
      <c r="C44" s="50">
        <v>2678.6</v>
      </c>
      <c r="D44" s="51">
        <f>193</f>
        <v>193</v>
      </c>
      <c r="E44" s="1">
        <f>D44/D43*100</f>
        <v>100</v>
      </c>
      <c r="F44" s="1">
        <f aca="true" t="shared" si="6" ref="F44:F71">D44/B44*100</f>
        <v>44.32705558107487</v>
      </c>
      <c r="G44" s="1">
        <f t="shared" si="4"/>
        <v>7.205256477264242</v>
      </c>
      <c r="H44" s="1">
        <f aca="true" t="shared" si="7" ref="H44:H71">B44-D44</f>
        <v>242.39999999999998</v>
      </c>
      <c r="I44" s="1">
        <f t="shared" si="5"/>
        <v>2485.6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19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>
        <f>D46/D43*100</f>
        <v>0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>
        <f>D47/D43*100</f>
        <v>0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>
        <f>D48/D43*100</f>
        <v>0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>
        <f>260.4+84.2+35.2+27.7</f>
        <v>407.49999999999994</v>
      </c>
      <c r="E49" s="3">
        <f>D49/D137*100</f>
        <v>3.557926536456742</v>
      </c>
      <c r="F49" s="3">
        <f>D49/B49*100</f>
        <v>40.39452815226011</v>
      </c>
      <c r="G49" s="3">
        <f t="shared" si="4"/>
        <v>6.732643822489508</v>
      </c>
      <c r="H49" s="3">
        <f>B49-D49</f>
        <v>601.3</v>
      </c>
      <c r="I49" s="3">
        <f t="shared" si="5"/>
        <v>5645.1</v>
      </c>
    </row>
    <row r="50" spans="1:9" ht="18">
      <c r="A50" s="29" t="s">
        <v>3</v>
      </c>
      <c r="B50" s="49">
        <v>703.5</v>
      </c>
      <c r="C50" s="50">
        <v>4220.9</v>
      </c>
      <c r="D50" s="51">
        <f>260.4</f>
        <v>260.4</v>
      </c>
      <c r="E50" s="1">
        <f>D50/D49*100</f>
        <v>63.90184049079755</v>
      </c>
      <c r="F50" s="1">
        <f t="shared" si="6"/>
        <v>37.014925373134325</v>
      </c>
      <c r="G50" s="1">
        <f t="shared" si="4"/>
        <v>6.169300386173565</v>
      </c>
      <c r="H50" s="1">
        <f t="shared" si="7"/>
        <v>443.1</v>
      </c>
      <c r="I50" s="1">
        <f t="shared" si="5"/>
        <v>3960.4999999999995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>
        <f>D52/D49*100</f>
        <v>0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>
        <f>D53/D49*100</f>
        <v>0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147.09999999999997</v>
      </c>
      <c r="E54" s="1">
        <f>D54/D49*100</f>
        <v>36.098159509202446</v>
      </c>
      <c r="F54" s="1">
        <f t="shared" si="6"/>
        <v>55.1142750093668</v>
      </c>
      <c r="G54" s="1">
        <f t="shared" si="4"/>
        <v>9.86321577041705</v>
      </c>
      <c r="H54" s="1">
        <f t="shared" si="7"/>
        <v>119.80000000000001</v>
      </c>
      <c r="I54" s="1">
        <f>C54-D54</f>
        <v>1344.3000000000009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>
        <f>36.1</f>
        <v>36.1</v>
      </c>
      <c r="E56" s="3">
        <f>D56/D137*100</f>
        <v>0.3151930011437752</v>
      </c>
      <c r="F56" s="3">
        <f>D56/B56*100</f>
        <v>13.794421092854414</v>
      </c>
      <c r="G56" s="3">
        <f t="shared" si="4"/>
        <v>2.299363057324841</v>
      </c>
      <c r="H56" s="3">
        <f>B56-D56</f>
        <v>225.6</v>
      </c>
      <c r="I56" s="3">
        <f t="shared" si="5"/>
        <v>1533.9</v>
      </c>
    </row>
    <row r="57" spans="1:9" ht="18">
      <c r="A57" s="29" t="s">
        <v>3</v>
      </c>
      <c r="B57" s="49">
        <v>136.2</v>
      </c>
      <c r="C57" s="50">
        <v>839</v>
      </c>
      <c r="D57" s="51">
        <f>36.1</f>
        <v>36.1</v>
      </c>
      <c r="E57" s="1">
        <f>D57/D56*100</f>
        <v>100</v>
      </c>
      <c r="F57" s="1">
        <f t="shared" si="6"/>
        <v>26.505139500734217</v>
      </c>
      <c r="G57" s="1">
        <f t="shared" si="4"/>
        <v>4.3027413587604295</v>
      </c>
      <c r="H57" s="1">
        <f t="shared" si="7"/>
        <v>100.1</v>
      </c>
      <c r="I57" s="1">
        <f t="shared" si="5"/>
        <v>802.9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19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>
        <f>D59/D56*100</f>
        <v>0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>
        <f>D61/D56*100</f>
        <v>0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0.2</v>
      </c>
      <c r="E66" s="42">
        <f>D66/D137*100</f>
        <v>0.001746221612984904</v>
      </c>
      <c r="F66" s="113">
        <f>D66/B66*100</f>
        <v>0.6849315068493151</v>
      </c>
      <c r="G66" s="3">
        <f t="shared" si="4"/>
        <v>0.1142204454597373</v>
      </c>
      <c r="H66" s="3">
        <f>B66-D66</f>
        <v>29</v>
      </c>
      <c r="I66" s="3">
        <f t="shared" si="5"/>
        <v>174.9</v>
      </c>
    </row>
    <row r="67" spans="1:9" ht="18">
      <c r="A67" s="29" t="s">
        <v>8</v>
      </c>
      <c r="B67" s="49">
        <v>16.2</v>
      </c>
      <c r="C67" s="50">
        <v>96.8</v>
      </c>
      <c r="D67" s="51">
        <f>0.2</f>
        <v>0.2</v>
      </c>
      <c r="E67" s="1">
        <f>D67/D66*100</f>
        <v>100</v>
      </c>
      <c r="F67" s="1">
        <f t="shared" si="6"/>
        <v>1.234567901234568</v>
      </c>
      <c r="G67" s="1">
        <f t="shared" si="4"/>
        <v>0.2066115702479339</v>
      </c>
      <c r="H67" s="1">
        <f t="shared" si="7"/>
        <v>16</v>
      </c>
      <c r="I67" s="1">
        <f t="shared" si="5"/>
        <v>96.6</v>
      </c>
    </row>
    <row r="68" spans="1:9" ht="18.75" thickBot="1">
      <c r="A68" s="29" t="s">
        <v>9</v>
      </c>
      <c r="B68" s="49">
        <v>13</v>
      </c>
      <c r="C68" s="50">
        <v>78.3</v>
      </c>
      <c r="D68" s="51"/>
      <c r="E68" s="1">
        <f>D68/D67*100</f>
        <v>0</v>
      </c>
      <c r="F68" s="1">
        <f t="shared" si="6"/>
        <v>0</v>
      </c>
      <c r="G68" s="1">
        <f t="shared" si="4"/>
        <v>0</v>
      </c>
      <c r="H68" s="1">
        <f t="shared" si="7"/>
        <v>13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>
        <f>1173.8+37.3+101.8+9.7+15.1+2.5+6.1+25.2</f>
        <v>1371.4999999999998</v>
      </c>
      <c r="E87" s="3">
        <f>D87/D137*100</f>
        <v>11.974714711043978</v>
      </c>
      <c r="F87" s="3">
        <f aca="true" t="shared" si="10" ref="F87:F92">D87/B87*100</f>
        <v>37.38075769964567</v>
      </c>
      <c r="G87" s="3">
        <f t="shared" si="8"/>
        <v>6.230211186670117</v>
      </c>
      <c r="H87" s="3">
        <f aca="true" t="shared" si="11" ref="H87:H92">B87-D87</f>
        <v>2297.5</v>
      </c>
      <c r="I87" s="3">
        <f t="shared" si="9"/>
        <v>20642.2</v>
      </c>
    </row>
    <row r="88" spans="1:9" ht="18">
      <c r="A88" s="29" t="s">
        <v>3</v>
      </c>
      <c r="B88" s="49">
        <f>3075.3-7.7</f>
        <v>3067.6000000000004</v>
      </c>
      <c r="C88" s="50">
        <v>18547.4</v>
      </c>
      <c r="D88" s="51">
        <f>1167.3+36.1+0.8+0.4</f>
        <v>1204.6</v>
      </c>
      <c r="E88" s="1">
        <f>D88/D87*100</f>
        <v>87.83084214363835</v>
      </c>
      <c r="F88" s="1">
        <f t="shared" si="10"/>
        <v>39.2684835050202</v>
      </c>
      <c r="G88" s="1">
        <f t="shared" si="8"/>
        <v>6.494710848959961</v>
      </c>
      <c r="H88" s="1">
        <f t="shared" si="11"/>
        <v>1863.0000000000005</v>
      </c>
      <c r="I88" s="1">
        <f t="shared" si="9"/>
        <v>17342.800000000003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>
        <f>D89/D87*100</f>
        <v>0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309.7999999999996</v>
      </c>
      <c r="C91" s="50">
        <f>C87-C88-C89-C90</f>
        <v>2287.2999999999993</v>
      </c>
      <c r="D91" s="50">
        <f>D87-D88-D89-D90</f>
        <v>166.89999999999986</v>
      </c>
      <c r="E91" s="1">
        <f>D91/D87*100</f>
        <v>12.16915785636164</v>
      </c>
      <c r="F91" s="1">
        <f t="shared" si="10"/>
        <v>53.873466752743724</v>
      </c>
      <c r="G91" s="1">
        <f>D91/C91*100</f>
        <v>7.296812836094955</v>
      </c>
      <c r="H91" s="1">
        <f t="shared" si="11"/>
        <v>142.89999999999975</v>
      </c>
      <c r="I91" s="1">
        <f>C91-D91</f>
        <v>2120.3999999999996</v>
      </c>
    </row>
    <row r="92" spans="1:9" ht="19.5" thickBot="1">
      <c r="A92" s="14" t="s">
        <v>12</v>
      </c>
      <c r="B92" s="61">
        <v>3557.7</v>
      </c>
      <c r="C92" s="72">
        <v>21346.2</v>
      </c>
      <c r="D92" s="54">
        <f>3479.6+8.1</f>
        <v>3487.7</v>
      </c>
      <c r="E92" s="3">
        <f>D92/D137*100</f>
        <v>30.451485598037248</v>
      </c>
      <c r="F92" s="3">
        <f t="shared" si="10"/>
        <v>98.03243668662338</v>
      </c>
      <c r="G92" s="3">
        <f>D92/C92*100</f>
        <v>16.33873944777056</v>
      </c>
      <c r="H92" s="3">
        <f t="shared" si="11"/>
        <v>70</v>
      </c>
      <c r="I92" s="3">
        <f>C92-D92</f>
        <v>17858.5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>
        <f>110.5</f>
        <v>110.5</v>
      </c>
      <c r="E98" s="25">
        <f>D98/D137*100</f>
        <v>0.9647874411741595</v>
      </c>
      <c r="F98" s="25">
        <f>D98/B98*100</f>
        <v>20.67739520958084</v>
      </c>
      <c r="G98" s="25">
        <f aca="true" t="shared" si="12" ref="G98:G135">D98/C98*100</f>
        <v>3.4462325349301395</v>
      </c>
      <c r="H98" s="25">
        <f aca="true" t="shared" si="13" ref="H98:H103">B98-D98</f>
        <v>423.9</v>
      </c>
      <c r="I98" s="25">
        <f aca="true" t="shared" si="14" ref="I98:I135">C98-D98</f>
        <v>3095.9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>
        <f>D99/D98*100</f>
        <v>0</v>
      </c>
      <c r="F99" s="119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498.7</v>
      </c>
      <c r="C100" s="51">
        <v>2957.6</v>
      </c>
      <c r="D100" s="51">
        <f>110.3</f>
        <v>110.3</v>
      </c>
      <c r="E100" s="1">
        <f>D100/D98*100</f>
        <v>99.81900452488688</v>
      </c>
      <c r="F100" s="1">
        <f aca="true" t="shared" si="15" ref="F100:F135">D100/B100*100</f>
        <v>22.117505514337278</v>
      </c>
      <c r="G100" s="1">
        <f t="shared" si="12"/>
        <v>3.7293751690559915</v>
      </c>
      <c r="H100" s="1">
        <f t="shared" si="13"/>
        <v>388.4</v>
      </c>
      <c r="I100" s="1">
        <f t="shared" si="14"/>
        <v>2847.2999999999997</v>
      </c>
    </row>
    <row r="101" spans="1:9" ht="54.75" hidden="1" thickBot="1">
      <c r="A101" s="99" t="s">
        <v>103</v>
      </c>
      <c r="B101" s="101"/>
      <c r="C101" s="101"/>
      <c r="D101" s="101"/>
      <c r="E101" s="97">
        <f>D101/D98*100</f>
        <v>0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0.20000000000000284</v>
      </c>
      <c r="E102" s="97">
        <f>D102/D98*100</f>
        <v>0.18099547511312475</v>
      </c>
      <c r="F102" s="97">
        <f t="shared" si="15"/>
        <v>0.5602240896358625</v>
      </c>
      <c r="G102" s="97">
        <f t="shared" si="12"/>
        <v>0.08880994671403313</v>
      </c>
      <c r="H102" s="97">
        <f>B102-D102</f>
        <v>35.499999999999986</v>
      </c>
      <c r="I102" s="97">
        <f t="shared" si="14"/>
        <v>225.00000000000028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2543.0999999999995</v>
      </c>
      <c r="C103" s="94">
        <f>SUM(C104:C134)-C111-C115+C135-C130-C131-C105-C108-C118-C119</f>
        <v>13880.6</v>
      </c>
      <c r="D103" s="94">
        <f>SUM(D104:D134)-D111-D115+D135-D130-D131-D105-D108-D118-D119</f>
        <v>37.4</v>
      </c>
      <c r="E103" s="95">
        <f>D103/D137*100</f>
        <v>0.32654344162817706</v>
      </c>
      <c r="F103" s="95">
        <f>D103/B103*100</f>
        <v>1.4706460618929655</v>
      </c>
      <c r="G103" s="95">
        <f t="shared" si="12"/>
        <v>0.2694408022707952</v>
      </c>
      <c r="H103" s="95">
        <f t="shared" si="13"/>
        <v>2505.6999999999994</v>
      </c>
      <c r="I103" s="95">
        <f t="shared" si="14"/>
        <v>13843.2</v>
      </c>
    </row>
    <row r="104" spans="1:9" ht="37.5">
      <c r="A104" s="34" t="s">
        <v>68</v>
      </c>
      <c r="B104" s="79">
        <v>154.2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102</v>
      </c>
      <c r="B106" s="81">
        <v>71.5</v>
      </c>
      <c r="C106" s="68">
        <v>428.7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77</v>
      </c>
      <c r="B107" s="81">
        <v>5.3</v>
      </c>
      <c r="C107" s="68">
        <v>31.8</v>
      </c>
      <c r="D107" s="80">
        <f>5.3</f>
        <v>5.3</v>
      </c>
      <c r="E107" s="6">
        <f>D107/D103*100</f>
        <v>14.171122994652407</v>
      </c>
      <c r="F107" s="6">
        <f t="shared" si="15"/>
        <v>100</v>
      </c>
      <c r="G107" s="6">
        <f t="shared" si="12"/>
        <v>16.666666666666664</v>
      </c>
      <c r="H107" s="6">
        <f t="shared" si="16"/>
        <v>0</v>
      </c>
      <c r="I107" s="6">
        <f t="shared" si="14"/>
        <v>26.5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5.5</v>
      </c>
      <c r="C109" s="68">
        <v>33</v>
      </c>
      <c r="D109" s="80"/>
      <c r="E109" s="6">
        <f>D109/D103*100</f>
        <v>0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>
        <f>1.6</f>
        <v>1.6</v>
      </c>
      <c r="E114" s="6">
        <f>D114/D103*100</f>
        <v>4.278074866310161</v>
      </c>
      <c r="F114" s="6">
        <f t="shared" si="15"/>
        <v>10.666666666666668</v>
      </c>
      <c r="G114" s="6">
        <f t="shared" si="12"/>
        <v>1.7738359201773837</v>
      </c>
      <c r="H114" s="6">
        <f t="shared" si="16"/>
        <v>13.4</v>
      </c>
      <c r="I114" s="6">
        <f t="shared" si="14"/>
        <v>88.60000000000001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>
        <f>D117/D103*100</f>
        <v>0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104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>
        <f>D120/D103*100</f>
        <v>0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80</v>
      </c>
      <c r="B124" s="81">
        <v>7.1</v>
      </c>
      <c r="C124" s="60">
        <v>42.4</v>
      </c>
      <c r="D124" s="84">
        <f>3</f>
        <v>3</v>
      </c>
      <c r="E124" s="19">
        <f>D124/D103*100</f>
        <v>8.02139037433155</v>
      </c>
      <c r="F124" s="6">
        <f t="shared" si="15"/>
        <v>42.25352112676057</v>
      </c>
      <c r="G124" s="6">
        <f t="shared" si="12"/>
        <v>7.0754716981132075</v>
      </c>
      <c r="H124" s="6">
        <f t="shared" si="16"/>
        <v>4.1</v>
      </c>
      <c r="I124" s="6">
        <f t="shared" si="14"/>
        <v>39.4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120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5.6</v>
      </c>
      <c r="C126" s="60">
        <v>33.8</v>
      </c>
      <c r="D126" s="84">
        <f>5.6</f>
        <v>5.6</v>
      </c>
      <c r="E126" s="19">
        <f>D126/D103*100</f>
        <v>14.973262032085561</v>
      </c>
      <c r="F126" s="6">
        <f t="shared" si="15"/>
        <v>100</v>
      </c>
      <c r="G126" s="6">
        <f t="shared" si="12"/>
        <v>16.56804733727811</v>
      </c>
      <c r="H126" s="6">
        <f t="shared" si="16"/>
        <v>0</v>
      </c>
      <c r="I126" s="6">
        <f t="shared" si="14"/>
        <v>28.199999999999996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4.2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>
        <f>21.9</f>
        <v>21.9</v>
      </c>
      <c r="E129" s="19">
        <f>D129/D103*100</f>
        <v>58.55614973262032</v>
      </c>
      <c r="F129" s="6">
        <f t="shared" si="15"/>
        <v>30.248618784530386</v>
      </c>
      <c r="G129" s="6">
        <f t="shared" si="12"/>
        <v>5.044920525224602</v>
      </c>
      <c r="H129" s="6">
        <f t="shared" si="16"/>
        <v>50.50000000000001</v>
      </c>
      <c r="I129" s="6">
        <f t="shared" si="14"/>
        <v>412.20000000000005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>
        <f>21.9</f>
        <v>21.9</v>
      </c>
      <c r="E130" s="1">
        <f>D130/D129*100</f>
        <v>100</v>
      </c>
      <c r="F130" s="1">
        <f>D130/B130*100</f>
        <v>35.15248796147672</v>
      </c>
      <c r="G130" s="1">
        <f t="shared" si="12"/>
        <v>5.86031576130586</v>
      </c>
      <c r="H130" s="1">
        <f t="shared" si="16"/>
        <v>40.4</v>
      </c>
      <c r="I130" s="1">
        <f t="shared" si="14"/>
        <v>351.8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>
        <f>D132/D103*100</f>
        <v>0</v>
      </c>
      <c r="F132" s="120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111</v>
      </c>
      <c r="B135" s="81">
        <v>1855.3</v>
      </c>
      <c r="C135" s="60">
        <v>5565.9</v>
      </c>
      <c r="D135" s="84"/>
      <c r="E135" s="19">
        <f>D135/D103*100</f>
        <v>0</v>
      </c>
      <c r="F135" s="6">
        <f t="shared" si="15"/>
        <v>0</v>
      </c>
      <c r="G135" s="6">
        <f t="shared" si="12"/>
        <v>0</v>
      </c>
      <c r="H135" s="6">
        <f t="shared" si="16"/>
        <v>1855.3</v>
      </c>
      <c r="I135" s="6">
        <f t="shared" si="14"/>
        <v>5565.9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3196.5999999999995</v>
      </c>
      <c r="C136" s="85">
        <f>C41+C66+C69+C74+C76+C84+C98+C103+C96+C81+C94</f>
        <v>17801.8</v>
      </c>
      <c r="D136" s="60">
        <f>D41+D66+D69+D74+D76+D84+D98+D103+D96+D81+D94</f>
        <v>165.8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56422.9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11453.3</v>
      </c>
      <c r="E137" s="38">
        <v>100</v>
      </c>
      <c r="F137" s="3">
        <f>D137/B137*100</f>
        <v>20.29902752251302</v>
      </c>
      <c r="G137" s="3">
        <f aca="true" t="shared" si="17" ref="G137:G143">D137/C137*100</f>
        <v>3.3970026011466405</v>
      </c>
      <c r="H137" s="3">
        <f aca="true" t="shared" si="18" ref="H137:H143">B137-D137</f>
        <v>44969.600000000006</v>
      </c>
      <c r="I137" s="3">
        <f aca="true" t="shared" si="19" ref="I137:I143">C137-D137</f>
        <v>325705.69999999995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40302.299999999996</v>
      </c>
      <c r="C138" s="67">
        <f>C7+C18+C32+C50+C57+C88+C111+C115+C44+C130</f>
        <v>242851.6</v>
      </c>
      <c r="D138" s="67">
        <f>D7+D18+D32+D50+D57+D88+D111+D115+D44+D130</f>
        <v>5589</v>
      </c>
      <c r="E138" s="6">
        <f>D138/D137*100</f>
        <v>48.79816297486314</v>
      </c>
      <c r="F138" s="6">
        <f aca="true" t="shared" si="20" ref="F138:F149">D138/B138*100</f>
        <v>13.867694895824807</v>
      </c>
      <c r="G138" s="6">
        <f t="shared" si="17"/>
        <v>2.3014054673718434</v>
      </c>
      <c r="H138" s="6">
        <f t="shared" si="18"/>
        <v>34713.299999999996</v>
      </c>
      <c r="I138" s="18">
        <f t="shared" si="19"/>
        <v>237262.6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4987.100000000001</v>
      </c>
      <c r="C139" s="68">
        <f>C10+C21+C34+C53+C59+C89+C47+C131+C105+C108</f>
        <v>27371.8</v>
      </c>
      <c r="D139" s="68">
        <f>D10+D21+D34+D53+D59+D89+D47+D131+D105+D108</f>
        <v>734.6999999999999</v>
      </c>
      <c r="E139" s="6">
        <f>D139/D137*100</f>
        <v>6.414745095300043</v>
      </c>
      <c r="F139" s="6">
        <f t="shared" si="20"/>
        <v>14.732008582141919</v>
      </c>
      <c r="G139" s="6">
        <f t="shared" si="17"/>
        <v>2.684149380018851</v>
      </c>
      <c r="H139" s="6">
        <f t="shared" si="18"/>
        <v>4252.4000000000015</v>
      </c>
      <c r="I139" s="18">
        <f t="shared" si="19"/>
        <v>26637.1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759.2</v>
      </c>
      <c r="E140" s="6">
        <f>D140/D137*100</f>
        <v>6.6286572428906965</v>
      </c>
      <c r="F140" s="6">
        <f t="shared" si="20"/>
        <v>43.519633132702786</v>
      </c>
      <c r="G140" s="6">
        <f t="shared" si="17"/>
        <v>6.345491625154626</v>
      </c>
      <c r="H140" s="6">
        <f t="shared" si="18"/>
        <v>985.3</v>
      </c>
      <c r="I140" s="18">
        <f t="shared" si="19"/>
        <v>11205.2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4196.7</v>
      </c>
      <c r="D141" s="67">
        <f>D11+D22+D100+D60+D36+D90</f>
        <v>117.5</v>
      </c>
      <c r="E141" s="6">
        <f>D141/D137*100</f>
        <v>1.025905197628631</v>
      </c>
      <c r="F141" s="6">
        <f t="shared" si="20"/>
        <v>17.256572183874287</v>
      </c>
      <c r="G141" s="6">
        <f t="shared" si="17"/>
        <v>2.799818905330379</v>
      </c>
      <c r="H141" s="6">
        <f t="shared" si="18"/>
        <v>563.4</v>
      </c>
      <c r="I141" s="18">
        <f t="shared" si="19"/>
        <v>4079.2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2641.3999999999996</v>
      </c>
      <c r="D142" s="67">
        <f>D8+D19+D45+D51+D118</f>
        <v>0</v>
      </c>
      <c r="E142" s="6">
        <f>D142/D137*100</f>
        <v>0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2641.3999999999996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8252.300000000005</v>
      </c>
      <c r="C143" s="67">
        <f>C137-C138-C139-C140-C141-C142</f>
        <v>48133.09999999993</v>
      </c>
      <c r="D143" s="67">
        <f>D137-D138-D139-D140-D141-D142</f>
        <v>4252.9</v>
      </c>
      <c r="E143" s="6">
        <f>D143/D137*100</f>
        <v>37.13252948931749</v>
      </c>
      <c r="F143" s="6">
        <f t="shared" si="20"/>
        <v>51.53593543618139</v>
      </c>
      <c r="G143" s="43">
        <f t="shared" si="17"/>
        <v>8.835707652322426</v>
      </c>
      <c r="H143" s="6">
        <f t="shared" si="18"/>
        <v>3999.400000000005</v>
      </c>
      <c r="I143" s="6">
        <f t="shared" si="19"/>
        <v>43880.19999999993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58593.200000000004</v>
      </c>
      <c r="C154" s="91">
        <f>C137+C145+C149+C150+C146+C153+C152+C147+C151+C148</f>
        <v>350180.69999999995</v>
      </c>
      <c r="D154" s="91">
        <f>D137+D145+D149+D150+D146+D153+D152+D147+D151+D148</f>
        <v>11453.3</v>
      </c>
      <c r="E154" s="25"/>
      <c r="F154" s="3">
        <f>D154/B154*100</f>
        <v>19.54714881590355</v>
      </c>
      <c r="G154" s="3">
        <f t="shared" si="21"/>
        <v>3.2706828217545976</v>
      </c>
      <c r="H154" s="3">
        <f>B154-D154</f>
        <v>47139.90000000001</v>
      </c>
      <c r="I154" s="3">
        <f t="shared" si="22"/>
        <v>338727.39999999997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11453.3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2" sqref="L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O39" sqref="O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7" sqref="R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6" sqref="Q2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M40" sqref="M40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11453.3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2015-01-26T06:09:50Z</dcterms:modified>
  <cp:category/>
  <cp:version/>
  <cp:contentType/>
  <cp:contentStatus/>
</cp:coreProperties>
</file>